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itfire4gp\Documents\Excel Folders\MiDiv (Exc)\"/>
    </mc:Choice>
  </mc:AlternateContent>
  <xr:revisionPtr revIDLastSave="0" documentId="8_{8EB214EC-35B2-4EF1-8036-1610DEC8DF7C}" xr6:coauthVersionLast="47" xr6:coauthVersionMax="47" xr10:uidLastSave="{00000000-0000-0000-0000-000000000000}"/>
  <bookViews>
    <workbookView xWindow="-108" yWindow="-108" windowWidth="23256" windowHeight="12576" tabRatio="987" xr2:uid="{00000000-000D-0000-FFFF-FFFF00000000}"/>
  </bookViews>
  <sheets>
    <sheet name="Sheet1" sheetId="1" r:id="rId1"/>
  </sheets>
  <definedNames>
    <definedName name="_xlnm.Print_Area" localSheetId="0">Sheet1!$B$1:$I$52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33" i="1" l="1"/>
  <c r="D45" i="1"/>
  <c r="D37" i="1"/>
  <c r="D47" i="1" l="1"/>
  <c r="D39" i="1"/>
  <c r="D38" i="1"/>
  <c r="D36" i="1"/>
  <c r="D40" i="1"/>
  <c r="D43" i="1"/>
  <c r="D44" i="1"/>
  <c r="D46" i="1"/>
  <c r="I36" i="1"/>
  <c r="I35" i="1"/>
  <c r="I34" i="1"/>
  <c r="I32" i="1"/>
  <c r="I31" i="1"/>
  <c r="I30" i="1"/>
  <c r="I29" i="1"/>
  <c r="I37" i="1" l="1"/>
  <c r="C51" i="1"/>
  <c r="D50" i="1" s="1"/>
  <c r="H21" i="1"/>
  <c r="I52" i="1"/>
  <c r="I51" i="1"/>
  <c r="I50" i="1"/>
  <c r="I49" i="1"/>
  <c r="I48" i="1"/>
  <c r="I46" i="1"/>
  <c r="I47" i="1"/>
  <c r="I45" i="1"/>
  <c r="I44" i="1"/>
  <c r="I43" i="1"/>
  <c r="I42" i="1"/>
  <c r="I41" i="1"/>
  <c r="I40" i="1"/>
  <c r="D52" i="1"/>
  <c r="D31" i="1"/>
  <c r="D30" i="1"/>
  <c r="D29" i="1"/>
  <c r="D35" i="1"/>
  <c r="N23" i="1"/>
  <c r="N22" i="1"/>
  <c r="C22" i="1" s="1"/>
  <c r="C23" i="1" s="1"/>
  <c r="N21" i="1"/>
  <c r="D32" i="1" l="1"/>
  <c r="H22" i="1"/>
  <c r="H23" i="1" l="1"/>
  <c r="H24" i="1" s="1"/>
  <c r="C24" i="1"/>
  <c r="C25" i="1" s="1"/>
  <c r="C26" i="1" s="1"/>
</calcChain>
</file>

<file path=xl/sharedStrings.xml><?xml version="1.0" encoding="utf-8"?>
<sst xmlns="http://schemas.openxmlformats.org/spreadsheetml/2006/main" count="157" uniqueCount="110">
  <si>
    <t xml:space="preserve">Example: Actual competition weight of a vehicle and driver is 3156lbs. However to stay within the desired class the competition weight must be above 3100lb. Use 3100lb in the calculator when presenting to Tech Inspection.  </t>
  </si>
  <si>
    <t>Classes are as folllows:</t>
  </si>
  <si>
    <t xml:space="preserve">Minimum competition weight of car, driver, and safety equipment. </t>
  </si>
  <si>
    <t xml:space="preserve">SAE adertised Horsepower </t>
  </si>
  <si>
    <t>Dyno Classing</t>
  </si>
  <si>
    <t>Boolean Column</t>
  </si>
  <si>
    <t>Modifier Column</t>
  </si>
  <si>
    <t>Calculation Column</t>
  </si>
  <si>
    <t xml:space="preserve"> </t>
  </si>
  <si>
    <t xml:space="preserve">Drive train configuration </t>
  </si>
  <si>
    <t>RWD</t>
  </si>
  <si>
    <t>Dyno rated, WHP</t>
  </si>
  <si>
    <t>FWD</t>
  </si>
  <si>
    <t>Adjusted Dyno rated HP</t>
  </si>
  <si>
    <t>Base weight to Dyno WHP ratio</t>
  </si>
  <si>
    <t>AWD</t>
  </si>
  <si>
    <t>Base Weight to Power HP ratio</t>
  </si>
  <si>
    <t>Total Modifiers</t>
  </si>
  <si>
    <t>Classing  Weight to Power ratio</t>
  </si>
  <si>
    <t xml:space="preserve">Class: </t>
  </si>
  <si>
    <t>Class:</t>
  </si>
  <si>
    <t>YES</t>
  </si>
  <si>
    <t>Number of Items</t>
  </si>
  <si>
    <t>Modifer</t>
  </si>
  <si>
    <t>NO</t>
  </si>
  <si>
    <t>Simple rear spoiler, fixed wing, side skirts, air dam, canards, vortex generators (-.1 each)</t>
  </si>
  <si>
    <t>TOTAL AERO:</t>
  </si>
  <si>
    <t>Brake</t>
  </si>
  <si>
    <t>Intake manifold swap or modification</t>
  </si>
  <si>
    <t>Header swap or modification</t>
  </si>
  <si>
    <t>Suspension</t>
  </si>
  <si>
    <t>Injector/carburettor swap or modification</t>
  </si>
  <si>
    <t>Performance cam or regrind</t>
  </si>
  <si>
    <t>Overbore (0.060+)</t>
  </si>
  <si>
    <t>Stroke increase</t>
  </si>
  <si>
    <t>Compression ratio increase</t>
  </si>
  <si>
    <t>Electronic/in-car adjustable shocks, (-.8)</t>
  </si>
  <si>
    <t>Head swap</t>
  </si>
  <si>
    <t>Head porting</t>
  </si>
  <si>
    <t>Drivetrain</t>
  </si>
  <si>
    <t>Oversize valves</t>
  </si>
  <si>
    <t>Programmable, flashed, or chipped ECU on a NA vehicle</t>
  </si>
  <si>
    <t>Sequential Transmission (-.8)</t>
  </si>
  <si>
    <t>200 or higher</t>
  </si>
  <si>
    <t>199 to 100</t>
  </si>
  <si>
    <t>99 to 40</t>
  </si>
  <si>
    <t>Tire width</t>
  </si>
  <si>
    <t>Non-DOT approved or Hoosier A7</t>
  </si>
  <si>
    <t>Weight to tire Ratio</t>
  </si>
  <si>
    <t xml:space="preserve">DOT tread wear Rating </t>
  </si>
  <si>
    <t>Yes / No</t>
  </si>
  <si>
    <r>
      <t xml:space="preserve">Forced induction added to Naturally aspirated vehicle. Includes Programmable, flashed, or chipped ECU and boost is open  </t>
    </r>
    <r>
      <rPr>
        <b/>
        <u/>
        <sz val="10"/>
        <color rgb="FF000000"/>
        <rFont val="Arial"/>
        <family val="2"/>
      </rPr>
      <t>(Dyno or specific Evaluation needed)</t>
    </r>
  </si>
  <si>
    <t>Version:</t>
  </si>
  <si>
    <t>Tire Width and Tread Wear Rating</t>
  </si>
  <si>
    <r>
      <rPr>
        <b/>
        <u/>
        <sz val="12"/>
        <color rgb="FF000000"/>
        <rFont val="Calibri"/>
        <family val="2"/>
      </rPr>
      <t>1)</t>
    </r>
    <r>
      <rPr>
        <sz val="12"/>
        <color rgb="FF000000"/>
        <rFont val="Calibri"/>
        <family val="2"/>
        <charset val="1"/>
      </rPr>
      <t xml:space="preserve"> This calculator is used to detemine the appropriate class for your vehicle. It will calculate a base Weight to Power ratio. </t>
    </r>
  </si>
  <si>
    <r>
      <rPr>
        <b/>
        <u/>
        <sz val="12"/>
        <color rgb="FF000000"/>
        <rFont val="Calibri"/>
        <family val="2"/>
      </rPr>
      <t>2)</t>
    </r>
    <r>
      <rPr>
        <sz val="12"/>
        <color rgb="FF000000"/>
        <rFont val="Calibri"/>
        <family val="2"/>
        <charset val="1"/>
      </rPr>
      <t xml:space="preserve"> The modifers are then applied based on actual vehicle prep. You will have to determine which method of classing </t>
    </r>
  </si>
  <si>
    <r>
      <rPr>
        <b/>
        <u/>
        <sz val="12"/>
        <color rgb="FF000000"/>
        <rFont val="Calibri"/>
        <family val="2"/>
      </rPr>
      <t>3)</t>
    </r>
    <r>
      <rPr>
        <sz val="12"/>
        <color rgb="FF000000"/>
        <rFont val="Calibri"/>
        <family val="2"/>
        <charset val="1"/>
      </rPr>
      <t xml:space="preserve"> User inputs are highlighted in Green and generally have drop down menus (Use arrrows next to cell) to assist in selections. </t>
    </r>
  </si>
  <si>
    <t xml:space="preserve">Weekend Classing </t>
  </si>
  <si>
    <t>Adjustable perch dampers such as coil overs or weight jacking systems that allow for corner weighting of the vehicle  (-.2 )</t>
  </si>
  <si>
    <r>
      <rPr>
        <b/>
        <u/>
        <sz val="12"/>
        <color rgb="FF000000"/>
        <rFont val="Calibri"/>
        <family val="2"/>
      </rPr>
      <t>4)</t>
    </r>
    <r>
      <rPr>
        <sz val="12"/>
        <color rgb="FF000000"/>
        <rFont val="Calibri"/>
        <family val="2"/>
        <charset val="1"/>
      </rPr>
      <t xml:space="preserve"> When using the calculator, put the </t>
    </r>
    <r>
      <rPr>
        <b/>
        <u/>
        <sz val="16"/>
        <color rgb="FF000000"/>
        <rFont val="Calibri"/>
        <family val="2"/>
      </rPr>
      <t>minimum</t>
    </r>
    <r>
      <rPr>
        <sz val="12"/>
        <color rgb="FF000000"/>
        <rFont val="Calibri"/>
        <family val="2"/>
        <charset val="1"/>
      </rPr>
      <t xml:space="preserve"> competition weight allowed to stay within the desired class. </t>
    </r>
  </si>
  <si>
    <t xml:space="preserve">     is appropriate for your modifications. If your Engine modifications is not listed it is recommended to use the Dyno Classing</t>
  </si>
  <si>
    <t xml:space="preserve">    This will eliminate any classing questions done at the event.  </t>
  </si>
  <si>
    <t xml:space="preserve"> weight must be above 3100lb. Use 3100lb in the calculator when presenting to Tech Inspection.  </t>
  </si>
  <si>
    <t>Weekend B (WB)</t>
  </si>
  <si>
    <t>Weekend A (WA)</t>
  </si>
  <si>
    <t>Weekend C (WC)</t>
  </si>
  <si>
    <t>Weekend F (WF)</t>
  </si>
  <si>
    <t>Weekend E (WE)</t>
  </si>
  <si>
    <t>Weekend D (WD)</t>
  </si>
  <si>
    <t>OR LESS</t>
  </si>
  <si>
    <t>Prod F (PF)   &amp;</t>
  </si>
  <si>
    <t>Prod E (PE)  &amp;</t>
  </si>
  <si>
    <t>Prod D (PD)  &amp;</t>
  </si>
  <si>
    <t>Prod C (PC)  &amp;</t>
  </si>
  <si>
    <t>Prod B (PB)   &amp;</t>
  </si>
  <si>
    <t>Prod A (PA)   &amp;</t>
  </si>
  <si>
    <r>
      <t>35.00 lb/hp</t>
    </r>
    <r>
      <rPr>
        <b/>
        <sz val="10"/>
        <color rgb="FF000000"/>
        <rFont val="Calibri"/>
        <family val="2"/>
        <scheme val="minor"/>
      </rPr>
      <t xml:space="preserve">  to</t>
    </r>
  </si>
  <si>
    <r>
      <t xml:space="preserve"> 19.00 lb/hp</t>
    </r>
    <r>
      <rPr>
        <b/>
        <sz val="10"/>
        <color rgb="FF000000"/>
        <rFont val="Calibri"/>
        <family val="2"/>
        <scheme val="minor"/>
      </rPr>
      <t xml:space="preserve">  to</t>
    </r>
  </si>
  <si>
    <t>4.00 lb/hp</t>
  </si>
  <si>
    <r>
      <t>7.00 lb/hp</t>
    </r>
    <r>
      <rPr>
        <b/>
        <sz val="10"/>
        <color rgb="FF000000"/>
        <rFont val="Calibri"/>
        <family val="2"/>
        <scheme val="minor"/>
      </rPr>
      <t xml:space="preserve">  to</t>
    </r>
  </si>
  <si>
    <r>
      <t xml:space="preserve"> 11.00 lb/hp</t>
    </r>
    <r>
      <rPr>
        <b/>
        <sz val="10"/>
        <color rgb="FF000000"/>
        <rFont val="Calibri"/>
        <family val="2"/>
        <scheme val="minor"/>
      </rPr>
      <t xml:space="preserve">  to</t>
    </r>
  </si>
  <si>
    <r>
      <t xml:space="preserve"> 15.00 lb/hp</t>
    </r>
    <r>
      <rPr>
        <b/>
        <sz val="10"/>
        <color rgb="FF000000"/>
        <rFont val="Calibri"/>
        <family val="2"/>
        <scheme val="minor"/>
      </rPr>
      <t xml:space="preserve">  to</t>
    </r>
  </si>
  <si>
    <t>19.001 lb/hp</t>
  </si>
  <si>
    <t>15.001 lb/hp</t>
  </si>
  <si>
    <t>11.001 lb/hp</t>
  </si>
  <si>
    <t>7.001 lb/hp</t>
  </si>
  <si>
    <t>4.001 lb/hp</t>
  </si>
  <si>
    <t>multi-master cylinder system. (-.4)</t>
  </si>
  <si>
    <t>ABS reprogram or swap (-.4 )</t>
  </si>
  <si>
    <t>Multi-plane fixed wing, Dynamically adjusted wing         (-.4 each)</t>
  </si>
  <si>
    <t>Electronically controlled differential(-.2 )</t>
  </si>
  <si>
    <t>Straight cut differential/trans gears (-.2 )</t>
  </si>
  <si>
    <t>Non-OEM suspension mounting points   (-.4)</t>
  </si>
  <si>
    <t>Re-valving or re-oiling OEM shocks, (-.2)</t>
  </si>
  <si>
    <t xml:space="preserve">Offset bushings (-.1) </t>
  </si>
  <si>
    <t xml:space="preserve">Altered ball joints (-.1) </t>
  </si>
  <si>
    <t xml:space="preserve">Camber adjustment plates (-.1) </t>
  </si>
  <si>
    <t>non-ferrous rotors.(-.6)</t>
  </si>
  <si>
    <r>
      <t>Engine</t>
    </r>
    <r>
      <rPr>
        <b/>
        <u/>
        <sz val="8"/>
        <color rgb="FF000000"/>
        <rFont val="Calibri"/>
        <family val="2"/>
      </rPr>
      <t>(used only for Weekendclassing, no dyno available)</t>
    </r>
  </si>
  <si>
    <t>Race Derived ABS / Traction control systems or "driving modes" (-.6)</t>
  </si>
  <si>
    <t>6 piston brake systems or greater (-.6)</t>
  </si>
  <si>
    <t>Direct shift gearbox (DSG) (-.6)</t>
  </si>
  <si>
    <t>Adjustable shocks, max 2 way adjustable (-.2)</t>
  </si>
  <si>
    <t>Adjustable shocks with remote reservoir, or Adjustable shocks that are 3 or 4 way adjustable,   (-.4)</t>
  </si>
  <si>
    <t>Aero</t>
  </si>
  <si>
    <t>Rear diffuser, flat underbody, single piece lightweight hood and fenders, splitter, fender vents,Hood vents, splitter diffusers (-.2 each)</t>
  </si>
  <si>
    <t xml:space="preserve">Two Piece Rotors, Floating or Semi Floating Rotors (-.1) </t>
  </si>
  <si>
    <t>Dual Clutch Transmission or any electronically actuated or controlled Transmission (DSG or ZF) (-.6)</t>
  </si>
  <si>
    <t>2024 Season V1</t>
  </si>
  <si>
    <t>Programmable, flashed, or chipped ECU on a stock forced induction vehicle including upto 5 PSI boost increase over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</si>
</sst>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1">
    <font>
      <sz val="12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4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sz val="20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sz val="16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MT"/>
      <family val="2"/>
      <charset val="1"/>
    </font>
    <font>
      <b/>
      <u/>
      <sz val="12"/>
      <color rgb="FF000000"/>
      <name val="Calibri"/>
      <family val="2"/>
    </font>
    <font>
      <b/>
      <u/>
      <sz val="10"/>
      <color rgb="FF000000"/>
      <name val="Arial"/>
      <family val="2"/>
    </font>
    <font>
      <sz val="11"/>
      <color rgb="FF006100"/>
      <name val="Calibri"/>
      <family val="2"/>
      <scheme val="minor"/>
    </font>
    <font>
      <b/>
      <u/>
      <sz val="14"/>
      <color rgb="FF000000"/>
      <name val="Calibri"/>
      <family val="2"/>
    </font>
    <font>
      <b/>
      <u/>
      <sz val="16"/>
      <color rgb="FF000000"/>
      <name val="Calibri"/>
      <family val="2"/>
    </font>
    <font>
      <b/>
      <u/>
      <sz val="20"/>
      <color rgb="FF000000"/>
      <name val="Calibri"/>
      <family val="2"/>
    </font>
    <font>
      <b/>
      <u/>
      <sz val="22"/>
      <color rgb="FF000000"/>
      <name val="Calibri"/>
      <family val="2"/>
    </font>
    <font>
      <b/>
      <i/>
      <sz val="12"/>
      <color rgb="FF000000"/>
      <name val="Calibri"/>
      <family val="2"/>
    </font>
    <font>
      <b/>
      <u/>
      <sz val="8"/>
      <color rgb="FF000000"/>
      <name val="Calibri"/>
      <family val="2"/>
    </font>
    <font>
      <sz val="18"/>
      <color rgb="FF000000"/>
      <name val="Calibri (Body)"/>
      <charset val="1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sz val="20"/>
      <color rgb="FF000000"/>
      <name val="Calibri"/>
      <family val="2"/>
      <scheme val="minor"/>
    </font>
    <font>
      <b/>
      <u/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6"/>
      <color rgb="FF006100"/>
      <name val="Calibri"/>
      <family val="2"/>
      <scheme val="minor"/>
    </font>
    <font>
      <sz val="19"/>
      <color rgb="FF000000"/>
      <name val="Calibri"/>
      <family val="2"/>
    </font>
    <font>
      <sz val="48"/>
      <name val="Calibri"/>
      <family val="2"/>
      <scheme val="minor"/>
    </font>
    <font>
      <b/>
      <sz val="16"/>
      <color rgb="FF000000"/>
      <name val="Calibri"/>
      <family val="2"/>
    </font>
    <font>
      <b/>
      <sz val="18"/>
      <color rgb="FF000000"/>
      <name val="Calibri"/>
      <family val="2"/>
      <scheme val="minor"/>
    </font>
    <font>
      <b/>
      <u/>
      <sz val="18"/>
      <color rgb="FF000000"/>
      <name val="Calibri (Body)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rgb="FFFFC000"/>
        <bgColor rgb="FFFF9900"/>
      </patternFill>
    </fill>
    <fill>
      <patternFill patternType="solid">
        <fgColor rgb="FFC5E0B4"/>
        <bgColor rgb="FFCC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7" borderId="0" applyNumberFormat="0" applyBorder="0" applyAlignment="0" applyProtection="0"/>
  </cellStyleXfs>
  <cellXfs count="131">
    <xf numFmtId="0" fontId="0" fillId="0" borderId="0" xfId="0"/>
    <xf numFmtId="0" fontId="0" fillId="5" borderId="11" xfId="0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3" borderId="0" xfId="0" applyFill="1"/>
    <xf numFmtId="0" fontId="0" fillId="4" borderId="0" xfId="0" applyFill="1"/>
    <xf numFmtId="0" fontId="1" fillId="0" borderId="0" xfId="0" applyFont="1" applyAlignment="1">
      <alignment wrapText="1"/>
    </xf>
    <xf numFmtId="2" fontId="0" fillId="0" borderId="0" xfId="0" applyNumberFormat="1" applyAlignment="1">
      <alignment horizontal="center"/>
    </xf>
    <xf numFmtId="0" fontId="5" fillId="0" borderId="0" xfId="0" applyFont="1"/>
    <xf numFmtId="0" fontId="1" fillId="0" borderId="0" xfId="0" applyFont="1"/>
    <xf numFmtId="164" fontId="1" fillId="0" borderId="0" xfId="0" applyNumberFormat="1" applyFont="1"/>
    <xf numFmtId="0" fontId="7" fillId="0" borderId="0" xfId="0" applyFont="1" applyAlignment="1">
      <alignment wrapText="1"/>
    </xf>
    <xf numFmtId="0" fontId="9" fillId="0" borderId="0" xfId="0" applyFont="1"/>
    <xf numFmtId="0" fontId="0" fillId="5" borderId="13" xfId="0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4" fillId="0" borderId="0" xfId="0" applyFont="1"/>
    <xf numFmtId="0" fontId="2" fillId="6" borderId="0" xfId="0" applyFont="1" applyFill="1" applyAlignment="1">
      <alignment wrapText="1"/>
    </xf>
    <xf numFmtId="0" fontId="1" fillId="6" borderId="0" xfId="0" applyFont="1" applyFill="1" applyAlignment="1">
      <alignment wrapText="1"/>
    </xf>
    <xf numFmtId="0" fontId="0" fillId="5" borderId="11" xfId="0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23" fillId="0" borderId="22" xfId="0" applyFont="1" applyBorder="1" applyAlignment="1">
      <alignment vertical="center" wrapText="1"/>
    </xf>
    <xf numFmtId="0" fontId="23" fillId="0" borderId="4" xfId="0" applyFont="1" applyBorder="1" applyAlignment="1">
      <alignment horizontal="center" vertical="center"/>
    </xf>
    <xf numFmtId="0" fontId="20" fillId="0" borderId="0" xfId="0" applyFont="1"/>
    <xf numFmtId="0" fontId="23" fillId="0" borderId="18" xfId="0" applyFont="1" applyBorder="1" applyAlignment="1">
      <alignment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8" borderId="24" xfId="0" applyFont="1" applyFill="1" applyBorder="1" applyAlignment="1">
      <alignment vertical="center" wrapText="1"/>
    </xf>
    <xf numFmtId="0" fontId="23" fillId="8" borderId="25" xfId="0" applyFont="1" applyFill="1" applyBorder="1" applyAlignment="1">
      <alignment horizontal="center" vertical="center"/>
    </xf>
    <xf numFmtId="0" fontId="23" fillId="8" borderId="18" xfId="0" applyFont="1" applyFill="1" applyBorder="1" applyAlignment="1">
      <alignment vertical="center" wrapText="1"/>
    </xf>
    <xf numFmtId="0" fontId="23" fillId="8" borderId="23" xfId="0" applyFont="1" applyFill="1" applyBorder="1" applyAlignment="1">
      <alignment horizontal="center" vertical="center" wrapText="1"/>
    </xf>
    <xf numFmtId="0" fontId="23" fillId="0" borderId="24" xfId="0" applyFont="1" applyBorder="1" applyAlignment="1">
      <alignment vertical="center" wrapText="1"/>
    </xf>
    <xf numFmtId="0" fontId="23" fillId="0" borderId="25" xfId="0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17" fillId="0" borderId="0" xfId="0" applyFont="1" applyAlignment="1">
      <alignment horizontal="center" wrapText="1"/>
    </xf>
    <xf numFmtId="0" fontId="25" fillId="0" borderId="0" xfId="1" applyFont="1" applyFill="1" applyBorder="1" applyAlignment="1" applyProtection="1">
      <alignment horizontal="center" vertical="center"/>
    </xf>
    <xf numFmtId="0" fontId="23" fillId="8" borderId="26" xfId="0" applyFont="1" applyFill="1" applyBorder="1" applyAlignment="1">
      <alignment vertical="center" wrapText="1"/>
    </xf>
    <xf numFmtId="0" fontId="23" fillId="8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0" fillId="0" borderId="1" xfId="0" applyFont="1" applyBorder="1" applyAlignment="1">
      <alignment vertical="center"/>
    </xf>
    <xf numFmtId="0" fontId="19" fillId="0" borderId="39" xfId="0" applyFont="1" applyBorder="1" applyAlignment="1">
      <alignment vertical="center"/>
    </xf>
    <xf numFmtId="0" fontId="0" fillId="0" borderId="0" xfId="0" applyAlignment="1">
      <alignment horizontal="center" wrapText="1"/>
    </xf>
    <xf numFmtId="0" fontId="15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16" xfId="0" applyBorder="1" applyAlignment="1">
      <alignment vertic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5" fillId="0" borderId="0" xfId="0" applyFont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8" fillId="0" borderId="2" xfId="0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164" fontId="5" fillId="0" borderId="0" xfId="0" applyNumberFormat="1" applyFont="1" applyAlignment="1">
      <alignment horizontal="center"/>
    </xf>
    <xf numFmtId="2" fontId="0" fillId="0" borderId="6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164" fontId="0" fillId="0" borderId="6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2" fontId="0" fillId="0" borderId="37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2" fontId="0" fillId="0" borderId="12" xfId="0" applyNumberFormat="1" applyBorder="1" applyAlignment="1">
      <alignment horizontal="center" vertical="center"/>
    </xf>
    <xf numFmtId="0" fontId="1" fillId="0" borderId="33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1" fillId="0" borderId="35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/>
    </xf>
    <xf numFmtId="165" fontId="0" fillId="0" borderId="1" xfId="0" applyNumberForma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0" fontId="1" fillId="0" borderId="36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left" vertical="center" wrapText="1"/>
    </xf>
    <xf numFmtId="0" fontId="6" fillId="0" borderId="15" xfId="0" applyFont="1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7" fillId="0" borderId="35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21" fillId="0" borderId="5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0" fillId="0" borderId="8" xfId="0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6" fillId="0" borderId="42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164" fontId="5" fillId="5" borderId="1" xfId="0" applyNumberFormat="1" applyFont="1" applyFill="1" applyBorder="1" applyAlignment="1" applyProtection="1">
      <alignment horizontal="center" vertical="center"/>
      <protection locked="0"/>
    </xf>
    <xf numFmtId="164" fontId="21" fillId="0" borderId="1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/>
    </xf>
    <xf numFmtId="164" fontId="29" fillId="8" borderId="27" xfId="0" applyNumberFormat="1" applyFont="1" applyFill="1" applyBorder="1" applyAlignment="1">
      <alignment horizontal="center"/>
    </xf>
    <xf numFmtId="164" fontId="29" fillId="8" borderId="41" xfId="0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0" fillId="2" borderId="0" xfId="0" applyFill="1" applyAlignment="1">
      <alignment horizontal="left" wrapText="1"/>
    </xf>
    <xf numFmtId="0" fontId="20" fillId="2" borderId="0" xfId="0" applyFont="1" applyFill="1" applyAlignment="1">
      <alignment horizontal="left" wrapText="1"/>
    </xf>
    <xf numFmtId="0" fontId="17" fillId="2" borderId="0" xfId="0" applyFont="1" applyFill="1" applyAlignment="1">
      <alignment horizont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7" fillId="9" borderId="4" xfId="1" applyFont="1" applyFill="1" applyBorder="1" applyAlignment="1" applyProtection="1">
      <alignment horizontal="center" vertical="center"/>
      <protection locked="0"/>
    </xf>
    <xf numFmtId="0" fontId="27" fillId="9" borderId="9" xfId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22" fillId="0" borderId="31" xfId="0" applyFont="1" applyBorder="1" applyAlignment="1">
      <alignment horizontal="right" vertical="center"/>
    </xf>
    <xf numFmtId="0" fontId="14" fillId="0" borderId="36" xfId="0" applyFont="1" applyBorder="1" applyAlignment="1">
      <alignment horizontal="right" vertical="center"/>
    </xf>
    <xf numFmtId="0" fontId="14" fillId="0" borderId="40" xfId="0" applyFont="1" applyBorder="1" applyAlignment="1">
      <alignment horizontal="right" vertical="center"/>
    </xf>
    <xf numFmtId="164" fontId="0" fillId="0" borderId="21" xfId="0" applyNumberFormat="1" applyBorder="1" applyAlignment="1">
      <alignment horizontal="center"/>
    </xf>
    <xf numFmtId="2" fontId="28" fillId="8" borderId="27" xfId="0" applyNumberFormat="1" applyFont="1" applyFill="1" applyBorder="1" applyAlignment="1">
      <alignment horizontal="center"/>
    </xf>
    <xf numFmtId="2" fontId="28" fillId="8" borderId="41" xfId="0" applyNumberFormat="1" applyFont="1" applyFill="1" applyBorder="1" applyAlignment="1">
      <alignment horizontal="center"/>
    </xf>
    <xf numFmtId="0" fontId="5" fillId="5" borderId="1" xfId="0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286573</xdr:colOff>
      <xdr:row>0</xdr:row>
      <xdr:rowOff>20444</xdr:rowOff>
    </xdr:from>
    <xdr:to>
      <xdr:col>5</xdr:col>
      <xdr:colOff>1706465</xdr:colOff>
      <xdr:row>5</xdr:row>
      <xdr:rowOff>168654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858573" y="20444"/>
          <a:ext cx="2686157" cy="84297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495030</xdr:colOff>
      <xdr:row>0</xdr:row>
      <xdr:rowOff>61072</xdr:rowOff>
    </xdr:from>
    <xdr:to>
      <xdr:col>2</xdr:col>
      <xdr:colOff>683559</xdr:colOff>
      <xdr:row>6</xdr:row>
      <xdr:rowOff>22410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55324" y="61072"/>
          <a:ext cx="3180500" cy="857809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M66"/>
  <sheetViews>
    <sheetView showGridLines="0" tabSelected="1" showRuler="0" showWhiteSpace="0" zoomScale="85" zoomScaleNormal="85" workbookViewId="0">
      <selection activeCell="B52" sqref="B52"/>
    </sheetView>
  </sheetViews>
  <sheetFormatPr defaultColWidth="0" defaultRowHeight="15.6" zeroHeight="1"/>
  <cols>
    <col min="1" max="1" width="7.3984375" customWidth="1"/>
    <col min="2" max="2" width="39.19921875" customWidth="1"/>
    <col min="3" max="3" width="13.3984375" style="2" customWidth="1"/>
    <col min="4" max="4" width="12.69921875" style="2" customWidth="1"/>
    <col min="5" max="5" width="3.69921875" style="2" customWidth="1"/>
    <col min="6" max="6" width="42" style="2" customWidth="1"/>
    <col min="7" max="7" width="3.3984375" style="2" customWidth="1"/>
    <col min="8" max="8" width="14.09765625" customWidth="1"/>
    <col min="9" max="9" width="11.19921875" customWidth="1"/>
    <col min="10" max="10" width="7.19921875" customWidth="1"/>
    <col min="11" max="11" width="9" hidden="1" customWidth="1"/>
    <col min="12" max="12" width="32.69921875" style="3" hidden="1" customWidth="1"/>
    <col min="13" max="13" width="19.8984375" hidden="1" customWidth="1"/>
    <col min="14" max="14" width="19.09765625" hidden="1" customWidth="1"/>
    <col min="15" max="21" width="9" hidden="1" customWidth="1"/>
    <col min="22" max="1027" width="10.69921875" hidden="1" customWidth="1"/>
    <col min="1028" max="16384" width="9" hidden="1"/>
  </cols>
  <sheetData>
    <row r="1" spans="2:12" ht="7.5" customHeight="1">
      <c r="C1"/>
      <c r="D1"/>
      <c r="E1"/>
      <c r="F1" s="103" t="s">
        <v>52</v>
      </c>
      <c r="G1" s="20"/>
      <c r="H1" s="102" t="s">
        <v>108</v>
      </c>
      <c r="I1" s="102"/>
      <c r="L1"/>
    </row>
    <row r="2" spans="2:12" ht="15.75" customHeight="1">
      <c r="F2" s="103"/>
      <c r="G2" s="20"/>
      <c r="H2" s="102"/>
      <c r="I2" s="102"/>
    </row>
    <row r="3" spans="2:12" ht="6" customHeight="1">
      <c r="F3" s="20"/>
      <c r="G3" s="20"/>
      <c r="H3" s="21"/>
      <c r="I3" s="21"/>
    </row>
    <row r="4" spans="2:12" ht="15.75" customHeight="1">
      <c r="C4"/>
      <c r="D4"/>
      <c r="E4"/>
      <c r="F4"/>
      <c r="G4"/>
      <c r="H4" s="22" t="s">
        <v>1</v>
      </c>
      <c r="I4" s="22"/>
      <c r="L4"/>
    </row>
    <row r="5" spans="2:12" ht="9" customHeight="1" thickBot="1">
      <c r="C5"/>
      <c r="D5"/>
      <c r="E5"/>
      <c r="F5"/>
      <c r="G5"/>
      <c r="H5" s="22"/>
      <c r="I5" s="22"/>
      <c r="L5"/>
    </row>
    <row r="6" spans="2:12" ht="15.75" customHeight="1">
      <c r="C6"/>
      <c r="D6"/>
      <c r="E6"/>
      <c r="F6"/>
      <c r="G6"/>
      <c r="H6" s="23" t="s">
        <v>75</v>
      </c>
      <c r="I6" s="24" t="s">
        <v>76</v>
      </c>
      <c r="L6"/>
    </row>
    <row r="7" spans="2:12" ht="15.75" customHeight="1">
      <c r="B7" s="25" t="s">
        <v>54</v>
      </c>
      <c r="C7"/>
      <c r="D7"/>
      <c r="E7"/>
      <c r="F7"/>
      <c r="G7"/>
      <c r="H7" s="26" t="s">
        <v>64</v>
      </c>
      <c r="I7" s="27" t="s">
        <v>82</v>
      </c>
      <c r="L7"/>
    </row>
    <row r="8" spans="2:12" ht="15.75" customHeight="1">
      <c r="B8" s="25" t="s">
        <v>55</v>
      </c>
      <c r="C8"/>
      <c r="D8"/>
      <c r="E8"/>
      <c r="F8"/>
      <c r="G8"/>
      <c r="H8" s="28" t="s">
        <v>74</v>
      </c>
      <c r="I8" s="29" t="s">
        <v>77</v>
      </c>
    </row>
    <row r="9" spans="2:12" ht="15.75" customHeight="1">
      <c r="B9" t="s">
        <v>60</v>
      </c>
      <c r="C9"/>
      <c r="D9"/>
      <c r="E9"/>
      <c r="F9"/>
      <c r="G9"/>
      <c r="H9" s="30" t="s">
        <v>63</v>
      </c>
      <c r="I9" s="31" t="s">
        <v>83</v>
      </c>
      <c r="L9"/>
    </row>
    <row r="10" spans="2:12" ht="15.75" customHeight="1">
      <c r="B10" s="25" t="s">
        <v>56</v>
      </c>
      <c r="C10"/>
      <c r="D10"/>
      <c r="E10"/>
      <c r="F10"/>
      <c r="G10"/>
      <c r="H10" s="32" t="s">
        <v>73</v>
      </c>
      <c r="I10" s="33" t="s">
        <v>81</v>
      </c>
      <c r="L10"/>
    </row>
    <row r="11" spans="2:12" ht="15.75" customHeight="1">
      <c r="B11" s="105" t="s">
        <v>59</v>
      </c>
      <c r="C11" s="104"/>
      <c r="D11" s="104"/>
      <c r="E11" s="104"/>
      <c r="F11" s="104"/>
      <c r="G11" s="34"/>
      <c r="H11" s="26" t="s">
        <v>65</v>
      </c>
      <c r="I11" s="27" t="s">
        <v>84</v>
      </c>
      <c r="L11"/>
    </row>
    <row r="12" spans="2:12" ht="15.75" customHeight="1">
      <c r="B12" s="104" t="s">
        <v>61</v>
      </c>
      <c r="C12" s="104"/>
      <c r="D12" s="104"/>
      <c r="E12" s="104"/>
      <c r="F12" s="104"/>
      <c r="G12" s="34"/>
      <c r="H12" s="28" t="s">
        <v>72</v>
      </c>
      <c r="I12" s="29" t="s">
        <v>80</v>
      </c>
      <c r="L12"/>
    </row>
    <row r="13" spans="2:12" ht="15.75" customHeight="1">
      <c r="B13" s="106" t="s">
        <v>0</v>
      </c>
      <c r="C13" s="106"/>
      <c r="D13" s="106"/>
      <c r="E13" s="106"/>
      <c r="F13" s="106"/>
      <c r="G13" s="35"/>
      <c r="H13" s="30" t="s">
        <v>68</v>
      </c>
      <c r="I13" s="31" t="s">
        <v>85</v>
      </c>
      <c r="L13"/>
    </row>
    <row r="14" spans="2:12" ht="15.75" customHeight="1">
      <c r="B14" s="106" t="s">
        <v>62</v>
      </c>
      <c r="C14" s="106"/>
      <c r="D14" s="106"/>
      <c r="E14" s="106"/>
      <c r="F14" s="106"/>
      <c r="G14" s="35"/>
      <c r="H14" s="32" t="s">
        <v>71</v>
      </c>
      <c r="I14" s="33" t="s">
        <v>79</v>
      </c>
      <c r="L14"/>
    </row>
    <row r="15" spans="2:12" ht="17.25" customHeight="1" thickBot="1">
      <c r="C15"/>
      <c r="D15"/>
      <c r="E15"/>
      <c r="F15"/>
      <c r="G15"/>
      <c r="H15" s="26" t="s">
        <v>67</v>
      </c>
      <c r="I15" s="27" t="s">
        <v>86</v>
      </c>
      <c r="L15"/>
    </row>
    <row r="16" spans="2:12" ht="17.25" customHeight="1">
      <c r="B16" s="109" t="s">
        <v>2</v>
      </c>
      <c r="C16" s="110"/>
      <c r="D16" s="110"/>
      <c r="E16" s="111"/>
      <c r="F16" s="115">
        <v>3000</v>
      </c>
      <c r="G16" s="36"/>
      <c r="H16" s="28" t="s">
        <v>70</v>
      </c>
      <c r="I16" s="29" t="s">
        <v>78</v>
      </c>
      <c r="L16"/>
    </row>
    <row r="17" spans="2:21" ht="26.25" customHeight="1" thickBot="1">
      <c r="B17" s="112"/>
      <c r="C17" s="113"/>
      <c r="D17" s="113"/>
      <c r="E17" s="114"/>
      <c r="F17" s="116"/>
      <c r="G17" s="36"/>
      <c r="H17" s="37" t="s">
        <v>66</v>
      </c>
      <c r="I17" s="38" t="s">
        <v>69</v>
      </c>
      <c r="L17"/>
    </row>
    <row r="18" spans="2:21" ht="12" customHeight="1">
      <c r="B18" s="3"/>
      <c r="C18" s="39"/>
      <c r="D18" s="39"/>
      <c r="E18" s="39"/>
      <c r="F18" s="40"/>
      <c r="G18" s="40"/>
      <c r="H18" s="3"/>
      <c r="I18" s="2"/>
      <c r="L18"/>
    </row>
    <row r="19" spans="2:21" ht="24.75" customHeight="1">
      <c r="B19" s="41" t="s">
        <v>57</v>
      </c>
      <c r="C19" s="42"/>
      <c r="D19" s="43"/>
      <c r="E19" s="43"/>
      <c r="F19" s="44" t="s">
        <v>4</v>
      </c>
      <c r="G19" s="45"/>
      <c r="H19" s="3"/>
      <c r="I19" s="2"/>
      <c r="L19"/>
    </row>
    <row r="20" spans="2:21" ht="24.75" customHeight="1">
      <c r="B20" s="46" t="s">
        <v>3</v>
      </c>
      <c r="C20" s="127">
        <v>350</v>
      </c>
      <c r="D20" s="127"/>
      <c r="E20" s="47"/>
      <c r="F20" s="117" t="s">
        <v>11</v>
      </c>
      <c r="G20" s="118"/>
      <c r="H20" s="97">
        <v>200</v>
      </c>
      <c r="I20" s="97"/>
      <c r="L20" s="4" t="s">
        <v>5</v>
      </c>
      <c r="M20" s="5" t="s">
        <v>6</v>
      </c>
      <c r="N20" s="6" t="s">
        <v>7</v>
      </c>
      <c r="Q20" t="s">
        <v>8</v>
      </c>
      <c r="S20" t="s">
        <v>8</v>
      </c>
      <c r="U20" t="s">
        <v>8</v>
      </c>
    </row>
    <row r="21" spans="2:21" ht="20.25" customHeight="1">
      <c r="B21" s="46" t="s">
        <v>9</v>
      </c>
      <c r="C21" s="128" t="s">
        <v>10</v>
      </c>
      <c r="D21" s="128"/>
      <c r="E21" s="47"/>
      <c r="F21" s="119" t="s">
        <v>14</v>
      </c>
      <c r="G21" s="120"/>
      <c r="H21" s="98">
        <f>(F16/H20)</f>
        <v>15</v>
      </c>
      <c r="I21" s="98"/>
      <c r="L21" s="4" t="s">
        <v>12</v>
      </c>
      <c r="M21" s="5">
        <v>0.88</v>
      </c>
      <c r="N21" s="6">
        <f>$C$20*$M21</f>
        <v>308</v>
      </c>
    </row>
    <row r="22" spans="2:21" ht="20.25" customHeight="1">
      <c r="B22" s="46" t="s">
        <v>13</v>
      </c>
      <c r="C22" s="89">
        <f>IF(C21="RWD",N22,IF(C21="AWD",N23,IF(C21="FWD",N21,0)))</f>
        <v>294</v>
      </c>
      <c r="D22" s="89"/>
      <c r="E22" s="47"/>
      <c r="F22" s="119" t="s">
        <v>17</v>
      </c>
      <c r="G22" s="120"/>
      <c r="H22" s="89">
        <f>SUM(D32,D35:D40,D43:D47,D50,D52,I29:I37)</f>
        <v>0</v>
      </c>
      <c r="I22" s="89"/>
      <c r="L22" s="4" t="s">
        <v>10</v>
      </c>
      <c r="M22" s="5">
        <v>0.84</v>
      </c>
      <c r="N22" s="6">
        <f>$C$20*$M22</f>
        <v>294</v>
      </c>
    </row>
    <row r="23" spans="2:21" ht="20.25" customHeight="1" thickBot="1">
      <c r="B23" s="46" t="s">
        <v>16</v>
      </c>
      <c r="C23" s="89">
        <f>(F16/C22)</f>
        <v>10.204081632653061</v>
      </c>
      <c r="D23" s="89"/>
      <c r="E23" s="47"/>
      <c r="F23" s="119" t="s">
        <v>18</v>
      </c>
      <c r="G23" s="120"/>
      <c r="H23" s="99">
        <f>H21+H22</f>
        <v>15</v>
      </c>
      <c r="I23" s="99"/>
      <c r="L23" s="4" t="s">
        <v>15</v>
      </c>
      <c r="M23" s="5">
        <v>0.79</v>
      </c>
      <c r="N23" s="6">
        <f>$C$20*$M23</f>
        <v>276.5</v>
      </c>
    </row>
    <row r="24" spans="2:21" ht="20.25" customHeight="1" thickBot="1">
      <c r="B24" s="46" t="s">
        <v>17</v>
      </c>
      <c r="C24" s="90">
        <f>SUM(D32,D35:D40,D42:D47,I28:I37,D50,D52,I40:I52)</f>
        <v>0</v>
      </c>
      <c r="D24" s="90"/>
      <c r="E24" s="48"/>
      <c r="F24" s="121" t="s">
        <v>20</v>
      </c>
      <c r="G24" s="121"/>
      <c r="H24" s="100" t="str">
        <f>IF(AND(H23&gt;0,H23&lt;4.001),"Prod F", IF(AND(H23&gt;4.001,H23 &lt; 7.001),"Prod E",IF(AND(H23 &gt; 7.001,H23 &lt; 11.001),"Prod D",IF(AND(H23 &gt; 11.001,H23 &lt; 15.001),"Prod C",IF(AND(H23 &gt; 15.001,H23 &lt; 19.001),"Prod B",IF(AND(H23 &gt; 19.001,H23 &lt; 55.001),"Prod A","Error"))))))</f>
        <v>Prod C</v>
      </c>
      <c r="I24" s="101"/>
      <c r="L24" s="7"/>
    </row>
    <row r="25" spans="2:21" ht="20.25" customHeight="1" thickBot="1">
      <c r="B25" s="46" t="s">
        <v>18</v>
      </c>
      <c r="C25" s="124">
        <f>C24+C23</f>
        <v>10.204081632653061</v>
      </c>
      <c r="D25" s="124"/>
      <c r="E25" s="48"/>
      <c r="F25"/>
      <c r="G25"/>
      <c r="H25" s="8"/>
      <c r="L25" s="7"/>
    </row>
    <row r="26" spans="2:21" ht="26.25" customHeight="1" thickBot="1">
      <c r="B26" s="49" t="s">
        <v>19</v>
      </c>
      <c r="C26" s="125" t="str">
        <f>IF(AND(C25&gt;0,C25&lt;4.001),"Weekend F", IF(AND(C25 &gt;4.001,C25 &lt; 7.001),"Weekend E",IF(AND(C25 &gt; 7.001,C25 &lt; 11.001),"Weekend D",IF(AND(C25 &gt; 11.001,C25 &lt; 15.001),"Weekend C",IF(AND(C25 &gt; 15.001,C25 &lt; 19.001),"Weekend B",IF(AND(C25 &gt; 19.001,C25 &lt; 35.001),"Weekend A","Error"))))))</f>
        <v>Weekend D</v>
      </c>
      <c r="D26" s="126"/>
      <c r="E26" s="8"/>
      <c r="L26" s="7"/>
      <c r="N26" s="16"/>
    </row>
    <row r="27" spans="2:21" ht="11.25" customHeight="1" thickBot="1">
      <c r="D27" s="52"/>
      <c r="E27" s="52"/>
      <c r="L27"/>
      <c r="N27" s="16"/>
    </row>
    <row r="28" spans="2:21" ht="30.75" customHeight="1">
      <c r="B28" s="53" t="s">
        <v>104</v>
      </c>
      <c r="C28" s="54" t="s">
        <v>22</v>
      </c>
      <c r="D28" s="51" t="s">
        <v>23</v>
      </c>
      <c r="E28" s="55"/>
      <c r="F28" s="91" t="s">
        <v>30</v>
      </c>
      <c r="G28" s="92"/>
      <c r="H28" s="50" t="s">
        <v>50</v>
      </c>
      <c r="I28" s="51" t="s">
        <v>23</v>
      </c>
      <c r="L28" s="17" t="s">
        <v>21</v>
      </c>
    </row>
    <row r="29" spans="2:21" ht="27.75" customHeight="1">
      <c r="B29" s="57" t="s">
        <v>25</v>
      </c>
      <c r="C29" s="15">
        <v>0</v>
      </c>
      <c r="D29" s="58">
        <f>C29*-0.1</f>
        <v>0</v>
      </c>
      <c r="E29" s="59"/>
      <c r="F29" s="86" t="s">
        <v>96</v>
      </c>
      <c r="G29" s="87"/>
      <c r="H29" s="15" t="s">
        <v>24</v>
      </c>
      <c r="I29" s="56">
        <f>IF(H29="YES",-0.1,0)</f>
        <v>0</v>
      </c>
      <c r="L29" s="17" t="s">
        <v>24</v>
      </c>
    </row>
    <row r="30" spans="2:21" s="9" customFormat="1" ht="39.75" customHeight="1">
      <c r="B30" s="57" t="s">
        <v>105</v>
      </c>
      <c r="C30" s="15">
        <v>0</v>
      </c>
      <c r="D30" s="58">
        <f>C30*-0.2</f>
        <v>0</v>
      </c>
      <c r="E30" s="48"/>
      <c r="F30" s="86" t="s">
        <v>95</v>
      </c>
      <c r="G30" s="87"/>
      <c r="H30" s="15" t="s">
        <v>24</v>
      </c>
      <c r="I30" s="56">
        <f>IF(H30="YES",-0.1,0)</f>
        <v>0</v>
      </c>
      <c r="L30" s="18" t="s">
        <v>43</v>
      </c>
    </row>
    <row r="31" spans="2:21" ht="27.75" customHeight="1">
      <c r="B31" s="57" t="s">
        <v>89</v>
      </c>
      <c r="C31" s="15">
        <v>0</v>
      </c>
      <c r="D31" s="58">
        <f>C31*-0.4</f>
        <v>0</v>
      </c>
      <c r="E31" s="48"/>
      <c r="F31" s="86" t="s">
        <v>94</v>
      </c>
      <c r="G31" s="87"/>
      <c r="H31" s="15" t="s">
        <v>24</v>
      </c>
      <c r="I31" s="56">
        <f>IF(H31="YES",-0.1,0)</f>
        <v>0</v>
      </c>
      <c r="L31" s="18" t="s">
        <v>44</v>
      </c>
      <c r="M31" s="10"/>
    </row>
    <row r="32" spans="2:21" ht="30.75" customHeight="1" thickBot="1">
      <c r="B32" s="122" t="s">
        <v>26</v>
      </c>
      <c r="C32" s="123"/>
      <c r="D32" s="60">
        <f>SUM(D29:D31)</f>
        <v>0</v>
      </c>
      <c r="E32" s="48"/>
      <c r="F32" s="95" t="s">
        <v>93</v>
      </c>
      <c r="G32" s="96"/>
      <c r="H32" s="15" t="s">
        <v>24</v>
      </c>
      <c r="I32" s="56">
        <f>IF(H32="YES",-0.2,0)</f>
        <v>0</v>
      </c>
      <c r="K32" s="11"/>
      <c r="L32" s="18" t="s">
        <v>45</v>
      </c>
      <c r="M32" s="10"/>
      <c r="O32" s="11"/>
      <c r="P32" s="11"/>
      <c r="Q32" s="11"/>
      <c r="R32" s="11"/>
      <c r="S32" s="11"/>
      <c r="T32" s="11"/>
      <c r="U32" s="11"/>
    </row>
    <row r="33" spans="2:21" ht="20.25" customHeight="1" thickBot="1">
      <c r="E33" s="47"/>
      <c r="F33" s="95" t="s">
        <v>102</v>
      </c>
      <c r="G33" s="96"/>
      <c r="H33" s="15" t="s">
        <v>24</v>
      </c>
      <c r="I33" s="56">
        <f>IF(H35="YES",0,IF(H33="YES",-0.2,0))</f>
        <v>0</v>
      </c>
      <c r="K33" s="11"/>
      <c r="L33" s="18" t="s">
        <v>47</v>
      </c>
      <c r="M33" s="10"/>
      <c r="O33" s="11"/>
      <c r="P33" s="11"/>
      <c r="Q33" s="11"/>
      <c r="R33" s="11"/>
      <c r="S33" s="11"/>
      <c r="T33" s="11"/>
      <c r="U33" s="11"/>
    </row>
    <row r="34" spans="2:21" ht="26.25" customHeight="1">
      <c r="B34" s="53" t="s">
        <v>27</v>
      </c>
      <c r="C34" s="50" t="s">
        <v>50</v>
      </c>
      <c r="D34" s="61" t="s">
        <v>23</v>
      </c>
      <c r="E34"/>
      <c r="F34" s="95" t="s">
        <v>58</v>
      </c>
      <c r="G34" s="96"/>
      <c r="H34" s="15" t="s">
        <v>24</v>
      </c>
      <c r="I34" s="56">
        <f>IF(H34="YES",-0.2,0)</f>
        <v>0</v>
      </c>
      <c r="K34" s="11"/>
      <c r="L34"/>
      <c r="M34" s="10"/>
      <c r="O34" s="11"/>
      <c r="P34" s="11"/>
      <c r="Q34" s="11"/>
      <c r="R34" s="11"/>
      <c r="S34" s="11"/>
      <c r="T34" s="11"/>
      <c r="U34" s="11"/>
    </row>
    <row r="35" spans="2:21" ht="29.25" customHeight="1">
      <c r="B35" s="57" t="s">
        <v>106</v>
      </c>
      <c r="C35" s="15" t="s">
        <v>24</v>
      </c>
      <c r="D35" s="58">
        <f>IF(C35="YES",-0.1,0)</f>
        <v>0</v>
      </c>
      <c r="F35" s="95" t="s">
        <v>103</v>
      </c>
      <c r="G35" s="96"/>
      <c r="H35" s="15" t="s">
        <v>24</v>
      </c>
      <c r="I35" s="62">
        <f>IF(H35="YES",-0.4,0)</f>
        <v>0</v>
      </c>
      <c r="K35" s="11"/>
      <c r="L35" s="12"/>
      <c r="M35" s="10"/>
      <c r="O35" s="11"/>
      <c r="P35" s="11"/>
      <c r="Q35" s="11"/>
      <c r="R35" s="11"/>
      <c r="S35" s="11"/>
      <c r="T35" s="11"/>
      <c r="U35" s="11"/>
    </row>
    <row r="36" spans="2:21" ht="20.25" customHeight="1">
      <c r="B36" s="57" t="s">
        <v>87</v>
      </c>
      <c r="C36" s="15" t="s">
        <v>24</v>
      </c>
      <c r="D36" s="62">
        <f>IF(C36="YES",-0.4,0)</f>
        <v>0</v>
      </c>
      <c r="E36" s="48"/>
      <c r="F36" s="95" t="s">
        <v>92</v>
      </c>
      <c r="G36" s="96"/>
      <c r="H36" s="15" t="s">
        <v>24</v>
      </c>
      <c r="I36" s="56">
        <f>IF(H36="YES",-0.4,0)</f>
        <v>0</v>
      </c>
      <c r="K36" s="11"/>
      <c r="L36" s="12"/>
      <c r="M36" s="10"/>
      <c r="O36" s="11"/>
      <c r="P36" s="11"/>
      <c r="Q36" s="11"/>
      <c r="R36" s="11"/>
      <c r="S36" s="11"/>
      <c r="T36" s="11"/>
      <c r="U36" s="11"/>
    </row>
    <row r="37" spans="2:21" ht="20.25" customHeight="1" thickBot="1">
      <c r="B37" s="57" t="s">
        <v>88</v>
      </c>
      <c r="C37" s="15" t="s">
        <v>24</v>
      </c>
      <c r="D37" s="56">
        <f>IF(C40="YES",0,IF(C37="YES",-0.4,0))</f>
        <v>0</v>
      </c>
      <c r="E37" s="48"/>
      <c r="F37" s="93" t="s">
        <v>36</v>
      </c>
      <c r="G37" s="94"/>
      <c r="H37" s="19" t="s">
        <v>24</v>
      </c>
      <c r="I37" s="66">
        <f>IF(H37="YES",-0.8,0)</f>
        <v>0</v>
      </c>
      <c r="K37" s="11"/>
      <c r="L37" s="12"/>
      <c r="M37" s="10"/>
      <c r="O37" s="11"/>
      <c r="P37" s="11"/>
      <c r="Q37" s="11"/>
      <c r="R37" s="11"/>
      <c r="S37" s="11"/>
      <c r="T37" s="11"/>
      <c r="U37" s="11"/>
    </row>
    <row r="38" spans="2:21" ht="20.25" customHeight="1" thickBot="1">
      <c r="B38" s="57" t="s">
        <v>100</v>
      </c>
      <c r="C38" s="15" t="s">
        <v>24</v>
      </c>
      <c r="D38" s="56">
        <f>IF(C38="YES",-0.6,0)</f>
        <v>0</v>
      </c>
      <c r="E38" s="48"/>
      <c r="F38" s="88"/>
      <c r="G38" s="88"/>
      <c r="H38" s="88"/>
      <c r="I38" s="88"/>
      <c r="K38" s="11"/>
      <c r="L38" s="10"/>
      <c r="M38" s="10"/>
      <c r="O38" s="11"/>
      <c r="P38" s="11"/>
      <c r="Q38" s="11"/>
      <c r="R38" s="11"/>
      <c r="S38" s="11"/>
      <c r="T38" s="11"/>
      <c r="U38" s="11"/>
    </row>
    <row r="39" spans="2:21" ht="24.75" customHeight="1" thickBot="1">
      <c r="B39" s="57" t="s">
        <v>97</v>
      </c>
      <c r="C39" s="15" t="s">
        <v>24</v>
      </c>
      <c r="D39" s="56">
        <f>IF(C39="YES",-0.6,0)</f>
        <v>0</v>
      </c>
      <c r="E39"/>
      <c r="F39" s="129" t="s">
        <v>98</v>
      </c>
      <c r="G39" s="130"/>
      <c r="H39" s="63" t="s">
        <v>50</v>
      </c>
      <c r="I39" s="64" t="s">
        <v>23</v>
      </c>
      <c r="K39" s="11"/>
      <c r="L39" s="10"/>
      <c r="M39" s="10"/>
      <c r="O39" s="11"/>
      <c r="P39" s="11"/>
      <c r="Q39" s="11"/>
      <c r="R39" s="11"/>
      <c r="S39" s="11"/>
      <c r="T39" s="11"/>
      <c r="U39" s="11"/>
    </row>
    <row r="40" spans="2:21" ht="29.25" customHeight="1" thickBot="1">
      <c r="B40" s="65" t="s">
        <v>99</v>
      </c>
      <c r="C40" s="19" t="s">
        <v>24</v>
      </c>
      <c r="D40" s="66">
        <f>IF(C40="YES",-0.6,0)</f>
        <v>0</v>
      </c>
      <c r="F40" s="67" t="s">
        <v>29</v>
      </c>
      <c r="G40" s="68"/>
      <c r="H40" s="15" t="s">
        <v>24</v>
      </c>
      <c r="I40" s="62">
        <f>IF(H40="YES",-0.15,0)</f>
        <v>0</v>
      </c>
      <c r="K40" s="11"/>
      <c r="L40" s="10"/>
      <c r="M40" s="10"/>
      <c r="O40" s="11"/>
      <c r="P40" s="11"/>
      <c r="Q40" s="11"/>
      <c r="R40" s="11"/>
      <c r="S40" s="11"/>
      <c r="T40" s="11"/>
      <c r="U40" s="11"/>
    </row>
    <row r="41" spans="2:21" ht="17.25" customHeight="1" thickBot="1">
      <c r="E41" s="48"/>
      <c r="F41" s="71" t="s">
        <v>31</v>
      </c>
      <c r="G41" s="69"/>
      <c r="H41" s="15" t="s">
        <v>24</v>
      </c>
      <c r="I41" s="56">
        <f>IF(H41="YES",-0.2,0)</f>
        <v>0</v>
      </c>
      <c r="L41" s="10"/>
      <c r="M41" s="10"/>
    </row>
    <row r="42" spans="2:21" ht="18.75" customHeight="1">
      <c r="B42" s="81" t="s">
        <v>39</v>
      </c>
      <c r="C42" s="82" t="s">
        <v>50</v>
      </c>
      <c r="D42" s="73" t="s">
        <v>23</v>
      </c>
      <c r="E42" s="48"/>
      <c r="F42" s="70" t="s">
        <v>28</v>
      </c>
      <c r="H42" s="15" t="s">
        <v>24</v>
      </c>
      <c r="I42" s="56">
        <f>IF(H42="YES",-0.25,0)</f>
        <v>0</v>
      </c>
      <c r="L42" s="10"/>
      <c r="M42" s="10"/>
    </row>
    <row r="43" spans="2:21" ht="21.75" customHeight="1">
      <c r="B43" s="57" t="s">
        <v>90</v>
      </c>
      <c r="C43" s="15" t="s">
        <v>24</v>
      </c>
      <c r="D43" s="56">
        <f>IF(C43="YES",-0.2,0)</f>
        <v>0</v>
      </c>
      <c r="E43" s="48"/>
      <c r="F43" s="71" t="s">
        <v>32</v>
      </c>
      <c r="G43" s="69"/>
      <c r="H43" s="15" t="s">
        <v>24</v>
      </c>
      <c r="I43" s="56">
        <f>IF(H43="YES",-0.3,0)</f>
        <v>0</v>
      </c>
      <c r="L43" s="10"/>
      <c r="M43" s="10"/>
    </row>
    <row r="44" spans="2:21" ht="21.75" customHeight="1">
      <c r="B44" s="57" t="s">
        <v>91</v>
      </c>
      <c r="C44" s="15" t="s">
        <v>24</v>
      </c>
      <c r="D44" s="56">
        <f>IF(C44="YES",-0.2,0)</f>
        <v>0</v>
      </c>
      <c r="E44" s="48"/>
      <c r="F44" s="71" t="s">
        <v>40</v>
      </c>
      <c r="G44" s="69"/>
      <c r="H44" s="15" t="s">
        <v>24</v>
      </c>
      <c r="I44" s="56">
        <f>IF(H44="YES",-0.3,0)</f>
        <v>0</v>
      </c>
      <c r="L44" s="10"/>
      <c r="M44" s="10"/>
    </row>
    <row r="45" spans="2:21" ht="21.75" customHeight="1">
      <c r="B45" s="57" t="s">
        <v>101</v>
      </c>
      <c r="C45" s="15" t="s">
        <v>24</v>
      </c>
      <c r="D45" s="56">
        <f>IF(C46="YES",0,IF(C45="YES",-0.6,0))</f>
        <v>0</v>
      </c>
      <c r="E45" s="48"/>
      <c r="F45" s="71" t="s">
        <v>34</v>
      </c>
      <c r="G45" s="69"/>
      <c r="H45" s="15" t="s">
        <v>24</v>
      </c>
      <c r="I45" s="56">
        <f>IF(H45="YES",-0.4,0)</f>
        <v>0</v>
      </c>
      <c r="L45" s="10"/>
      <c r="M45" s="10"/>
    </row>
    <row r="46" spans="2:21" ht="27.75" customHeight="1">
      <c r="B46" s="57" t="s">
        <v>107</v>
      </c>
      <c r="C46" s="15" t="s">
        <v>24</v>
      </c>
      <c r="D46" s="56">
        <f>IF(C46="YES",-0.6,0)</f>
        <v>0</v>
      </c>
      <c r="E46"/>
      <c r="F46" s="71" t="s">
        <v>35</v>
      </c>
      <c r="G46" s="69"/>
      <c r="H46" s="15" t="s">
        <v>24</v>
      </c>
      <c r="I46" s="56">
        <f t="shared" ref="I46:I47" si="0">IF(H46="YES",-0.4,0)</f>
        <v>0</v>
      </c>
      <c r="L46" s="10"/>
      <c r="M46" s="10"/>
    </row>
    <row r="47" spans="2:21" ht="21.75" customHeight="1" thickBot="1">
      <c r="B47" s="65" t="s">
        <v>42</v>
      </c>
      <c r="C47" s="19" t="s">
        <v>24</v>
      </c>
      <c r="D47" s="66">
        <f>IF(C47="YES",-0.8,0)</f>
        <v>0</v>
      </c>
      <c r="F47" s="71" t="s">
        <v>33</v>
      </c>
      <c r="G47" s="69"/>
      <c r="H47" s="15" t="s">
        <v>24</v>
      </c>
      <c r="I47" s="56">
        <f t="shared" si="0"/>
        <v>0</v>
      </c>
      <c r="L47" s="10"/>
      <c r="M47" s="10"/>
    </row>
    <row r="48" spans="2:21" ht="21.75" customHeight="1" thickBot="1">
      <c r="E48" s="48"/>
      <c r="F48" s="71" t="s">
        <v>38</v>
      </c>
      <c r="G48" s="69"/>
      <c r="H48" s="15" t="s">
        <v>24</v>
      </c>
      <c r="I48" s="56">
        <f>IF(H48="YES",-0.5,0)</f>
        <v>0</v>
      </c>
      <c r="L48" s="10"/>
      <c r="M48" s="10"/>
    </row>
    <row r="49" spans="2:13" ht="27.75" customHeight="1" thickBot="1">
      <c r="B49" s="107" t="s">
        <v>53</v>
      </c>
      <c r="C49" s="108"/>
      <c r="D49" s="61" t="s">
        <v>23</v>
      </c>
      <c r="E49" s="48"/>
      <c r="F49" s="71" t="s">
        <v>37</v>
      </c>
      <c r="G49" s="69"/>
      <c r="H49" s="15" t="s">
        <v>24</v>
      </c>
      <c r="I49" s="56">
        <f>IF(H49="YES",-0.5,0)</f>
        <v>0</v>
      </c>
      <c r="L49" s="7"/>
      <c r="M49" s="10"/>
    </row>
    <row r="50" spans="2:13" ht="27" customHeight="1">
      <c r="B50" s="72" t="s">
        <v>46</v>
      </c>
      <c r="C50" s="14">
        <v>250</v>
      </c>
      <c r="D50" s="73">
        <f>IF(AND(C51 &gt; 0,C51 &lt; 8.001),-1.2,IF(AND(C51 &gt; 8.001,C51 &lt; 11.0001),-0.6,IF(AND(C51 &gt; 11.0001,C51 &lt; 14.0001),0,IF(AND(C51 &gt; 14.001,C51&lt; 18.001),0,IF(AND(C51 &gt; 18.001,C51 &lt; 30.001),0,"Error")))))</f>
        <v>0</v>
      </c>
      <c r="E50" s="48"/>
      <c r="F50" s="74" t="s">
        <v>41</v>
      </c>
      <c r="G50" s="75"/>
      <c r="H50" s="15" t="s">
        <v>24</v>
      </c>
      <c r="I50" s="56">
        <f>IF(H50="YES",-0.75,0)</f>
        <v>0</v>
      </c>
      <c r="L50" s="7"/>
      <c r="M50" s="10"/>
    </row>
    <row r="51" spans="2:13" ht="29.25" customHeight="1">
      <c r="B51" s="76" t="s">
        <v>48</v>
      </c>
      <c r="C51" s="77">
        <f>F16/C50</f>
        <v>12</v>
      </c>
      <c r="D51" s="83"/>
      <c r="E51" s="8"/>
      <c r="F51" s="84" t="s">
        <v>109</v>
      </c>
      <c r="G51" s="85"/>
      <c r="H51" s="15" t="s">
        <v>24</v>
      </c>
      <c r="I51" s="56">
        <f>IF(H51="YES",-1,0)</f>
        <v>0</v>
      </c>
    </row>
    <row r="52" spans="2:13" ht="45" customHeight="1" thickBot="1">
      <c r="B52" s="65" t="s">
        <v>49</v>
      </c>
      <c r="C52" s="1" t="s">
        <v>43</v>
      </c>
      <c r="D52" s="78">
        <f>IF(C52="200 or higher",0,IF(C52="199 to 100",-0.3,IF(C52="99 to 40 ",-0.7,IF(C52="Non-DOT approved or Hoosier A7",-1.5,-0.7))))</f>
        <v>0</v>
      </c>
      <c r="E52" s="8"/>
      <c r="F52" s="79" t="s">
        <v>51</v>
      </c>
      <c r="G52" s="80"/>
      <c r="H52" s="19" t="s">
        <v>24</v>
      </c>
      <c r="I52" s="66">
        <f>IF(H52="YES",-8,0)</f>
        <v>0</v>
      </c>
    </row>
    <row r="53" spans="2:13" ht="15" customHeight="1">
      <c r="B53" s="10"/>
      <c r="D53" s="8"/>
      <c r="E53" s="8"/>
    </row>
    <row r="54" spans="2:13" ht="24" hidden="1" customHeight="1">
      <c r="B54" s="10"/>
      <c r="D54" s="8"/>
      <c r="E54" s="8"/>
    </row>
    <row r="55" spans="2:13" ht="24" hidden="1" customHeight="1">
      <c r="B55" s="10"/>
      <c r="D55" s="8"/>
      <c r="E55" s="8"/>
    </row>
    <row r="56" spans="2:13" ht="24" hidden="1" customHeight="1">
      <c r="B56" s="7"/>
      <c r="D56" s="8"/>
      <c r="E56" s="8"/>
    </row>
    <row r="57" spans="2:13" ht="24" hidden="1" customHeight="1">
      <c r="C57"/>
      <c r="D57"/>
      <c r="E57"/>
      <c r="L57" s="13"/>
      <c r="M57" s="13"/>
    </row>
    <row r="58" spans="2:13" ht="24" hidden="1" customHeight="1">
      <c r="C58"/>
      <c r="D58"/>
      <c r="E58"/>
      <c r="L58" s="13"/>
      <c r="M58" s="13"/>
    </row>
    <row r="59" spans="2:13" ht="24" hidden="1" customHeight="1">
      <c r="B59" s="13"/>
      <c r="C59" s="13"/>
      <c r="D59" s="13"/>
      <c r="E59" s="13"/>
      <c r="L59" s="7"/>
      <c r="M59" s="13"/>
    </row>
    <row r="60" spans="2:13" ht="24" hidden="1" customHeight="1">
      <c r="B60" s="13"/>
      <c r="C60" s="13"/>
      <c r="D60" s="13"/>
      <c r="E60" s="13"/>
      <c r="L60" s="7"/>
      <c r="M60" s="13"/>
    </row>
    <row r="61" spans="2:13" ht="24" hidden="1" customHeight="1">
      <c r="B61" s="13"/>
      <c r="L61" s="12"/>
      <c r="M61" s="13"/>
    </row>
    <row r="62" spans="2:13" ht="24" hidden="1" customHeight="1"/>
    <row r="63" spans="2:13" ht="24" hidden="1" customHeight="1"/>
    <row r="64" spans="2:13" ht="24" hidden="1" customHeight="1"/>
    <row r="65" ht="24" hidden="1" customHeight="1"/>
    <row r="66" ht="24" hidden="1" customHeight="1"/>
  </sheetData>
  <mergeCells count="40">
    <mergeCell ref="F39:G39"/>
    <mergeCell ref="F23:G23"/>
    <mergeCell ref="F24:G24"/>
    <mergeCell ref="F32:G32"/>
    <mergeCell ref="B32:C32"/>
    <mergeCell ref="C25:D25"/>
    <mergeCell ref="C26:D26"/>
    <mergeCell ref="B14:F14"/>
    <mergeCell ref="B16:E17"/>
    <mergeCell ref="F16:F17"/>
    <mergeCell ref="F20:G20"/>
    <mergeCell ref="F21:G21"/>
    <mergeCell ref="C20:D20"/>
    <mergeCell ref="C21:D21"/>
    <mergeCell ref="H1:I2"/>
    <mergeCell ref="F1:F2"/>
    <mergeCell ref="B12:F12"/>
    <mergeCell ref="B11:F11"/>
    <mergeCell ref="B13:F13"/>
    <mergeCell ref="H20:I20"/>
    <mergeCell ref="H21:I21"/>
    <mergeCell ref="H22:I22"/>
    <mergeCell ref="H23:I23"/>
    <mergeCell ref="H24:I24"/>
    <mergeCell ref="F51:G51"/>
    <mergeCell ref="F31:G31"/>
    <mergeCell ref="F38:I38"/>
    <mergeCell ref="C22:D22"/>
    <mergeCell ref="C23:D23"/>
    <mergeCell ref="C24:D24"/>
    <mergeCell ref="F29:G29"/>
    <mergeCell ref="F30:G30"/>
    <mergeCell ref="F28:G28"/>
    <mergeCell ref="F37:G37"/>
    <mergeCell ref="F33:G33"/>
    <mergeCell ref="F34:G34"/>
    <mergeCell ref="F35:G35"/>
    <mergeCell ref="F36:G36"/>
    <mergeCell ref="B49:C49"/>
    <mergeCell ref="F22:G22"/>
  </mergeCells>
  <dataValidations count="3">
    <dataValidation type="list" allowBlank="1" showInputMessage="1" showErrorMessage="1" sqref="C35:C40 C43:C47 C53:C56 H40:H52 H29:H37" xr:uid="{00000000-0002-0000-0000-000000000000}">
      <formula1>$L$28:$L$29</formula1>
      <formula2>0</formula2>
    </dataValidation>
    <dataValidation type="list" allowBlank="1" showInputMessage="1" showErrorMessage="1" sqref="C21" xr:uid="{00000000-0002-0000-0000-000001000000}">
      <formula1>$L$21:$L$23</formula1>
      <formula2>0</formula2>
    </dataValidation>
    <dataValidation type="list" allowBlank="1" showInputMessage="1" showErrorMessage="1" sqref="C52" xr:uid="{00000000-0002-0000-0000-000002000000}">
      <formula1>$L$30:$L$33</formula1>
    </dataValidation>
  </dataValidations>
  <printOptions horizontalCentered="1" verticalCentered="1"/>
  <pageMargins left="0.15" right="0.15" top="0.2" bottom="0.2" header="0" footer="0"/>
  <pageSetup scale="68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>Select Classification Level Non Technical</cp:keywords>
  <dc:description/>
  <cp:lastModifiedBy>Rocky Entriken</cp:lastModifiedBy>
  <cp:revision>5</cp:revision>
  <cp:lastPrinted>2023-02-14T17:26:54Z</cp:lastPrinted>
  <dcterms:created xsi:type="dcterms:W3CDTF">2017-12-13T02:44:38Z</dcterms:created>
  <dcterms:modified xsi:type="dcterms:W3CDTF">2024-02-25T22:51:15Z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MSIP_Label_4447dd6a-a4a1-440b-a6a3-9124ef1ee017_ActionId">
    <vt:lpwstr>85e3dabe-402d-4609-9dc4-c400b55f21e0</vt:lpwstr>
  </property>
  <property fmtid="{D5CDD505-2E9C-101B-9397-08002B2CF9AE}" pid="7" name="MSIP_Label_4447dd6a-a4a1-440b-a6a3-9124ef1ee017_ContentBits">
    <vt:lpwstr>0</vt:lpwstr>
  </property>
  <property fmtid="{D5CDD505-2E9C-101B-9397-08002B2CF9AE}" pid="8" name="MSIP_Label_4447dd6a-a4a1-440b-a6a3-9124ef1ee017_Enabled">
    <vt:lpwstr>true</vt:lpwstr>
  </property>
  <property fmtid="{D5CDD505-2E9C-101B-9397-08002B2CF9AE}" pid="9" name="MSIP_Label_4447dd6a-a4a1-440b-a6a3-9124ef1ee017_Method">
    <vt:lpwstr>Privileged</vt:lpwstr>
  </property>
  <property fmtid="{D5CDD505-2E9C-101B-9397-08002B2CF9AE}" pid="10" name="MSIP_Label_4447dd6a-a4a1-440b-a6a3-9124ef1ee017_Name">
    <vt:lpwstr>NO TECH DATA</vt:lpwstr>
  </property>
  <property fmtid="{D5CDD505-2E9C-101B-9397-08002B2CF9AE}" pid="11" name="MSIP_Label_4447dd6a-a4a1-440b-a6a3-9124ef1ee017_SetDate">
    <vt:lpwstr>2021-12-09T13:44:32Z</vt:lpwstr>
  </property>
  <property fmtid="{D5CDD505-2E9C-101B-9397-08002B2CF9AE}" pid="12" name="MSIP_Label_4447dd6a-a4a1-440b-a6a3-9124ef1ee017_SiteId">
    <vt:lpwstr>7a18110d-ef9b-4274-acef-e62ab0fe28ed</vt:lpwstr>
  </property>
  <property fmtid="{D5CDD505-2E9C-101B-9397-08002B2CF9AE}" pid="13" name="ScaleCrop">
    <vt:bool>false</vt:bool>
  </property>
  <property fmtid="{D5CDD505-2E9C-101B-9397-08002B2CF9AE}" pid="14" name="ShareDoc">
    <vt:bool>false</vt:bool>
  </property>
  <property fmtid="{D5CDD505-2E9C-101B-9397-08002B2CF9AE}" pid="15" name="TitusGUID">
    <vt:lpwstr>46eaf065-10a6-4179-a1d9-b7336c4459a5</vt:lpwstr>
  </property>
  <property fmtid="{D5CDD505-2E9C-101B-9397-08002B2CF9AE}" pid="16" name="UTCTechnicalData">
    <vt:lpwstr>N</vt:lpwstr>
  </property>
</Properties>
</file>